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60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<sst xmlns="http://schemas.openxmlformats.org/spreadsheetml/2006/main" count="68" uniqueCount="35">
  <si>
    <t>Particular</t>
  </si>
  <si>
    <t>Chauntra</t>
  </si>
  <si>
    <t>Bir</t>
  </si>
  <si>
    <t>Ladakh</t>
  </si>
  <si>
    <t>Byla</t>
  </si>
  <si>
    <t>Food</t>
  </si>
  <si>
    <t>Clothing/Bedding</t>
  </si>
  <si>
    <t>Toilet</t>
  </si>
  <si>
    <t>Medical</t>
  </si>
  <si>
    <t>Water/Electricity</t>
  </si>
  <si>
    <t>Mothers Salary</t>
  </si>
  <si>
    <t>Education</t>
  </si>
  <si>
    <t>Administration</t>
  </si>
  <si>
    <t>Pocket Money</t>
  </si>
  <si>
    <t>Teaching Material</t>
  </si>
  <si>
    <t>Support Staff</t>
  </si>
  <si>
    <t>D/Sala</t>
  </si>
  <si>
    <t>Villages</t>
  </si>
  <si>
    <t>TIBETAN CHILDREN'S VILLAGES</t>
  </si>
  <si>
    <t>Bir SOS</t>
  </si>
  <si>
    <t>Schools</t>
  </si>
  <si>
    <t>Training Centre</t>
  </si>
  <si>
    <t>Repair &amp; Maint.</t>
  </si>
  <si>
    <t>Transportation/Miscellaneous</t>
  </si>
  <si>
    <t>Community/Other Exp.</t>
  </si>
  <si>
    <t>Selakui</t>
  </si>
  <si>
    <t>D'sala</t>
  </si>
  <si>
    <t>Patlikuhl</t>
  </si>
  <si>
    <t>Teachers Salary</t>
  </si>
  <si>
    <t>Gopur</t>
  </si>
  <si>
    <t>Deradun</t>
  </si>
  <si>
    <t>MONTHLY BUDGET PER CHILD (as per April 2006)</t>
  </si>
  <si>
    <t>Particulars</t>
  </si>
  <si>
    <t>TOTAL  IN   US $</t>
  </si>
  <si>
    <t xml:space="preserve">TOTAL  IN  € 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</si>
</sst>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71" fontId="0" fillId="0" borderId="1" xfId="15" applyFont="1" applyBorder="1" applyAlignment="1">
      <alignment horizontal="center"/>
    </xf>
    <xf numFmtId="171" fontId="0" fillId="2" borderId="1" xfId="15" applyFont="1" applyFill="1" applyBorder="1" applyAlignment="1">
      <alignment horizontal="center"/>
    </xf>
    <xf numFmtId="171" fontId="0" fillId="0" borderId="1" xfId="15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1" fontId="3" fillId="0" borderId="1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24.140625" style="1" bestFit="1" customWidth="1"/>
    <col min="2" max="16384" width="9.140625" style="1" customWidth="1"/>
  </cols>
  <sheetData>
    <row r="1" spans="1:13" s="20" customFormat="1" ht="18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20" customFormat="1" ht="18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0" customFormat="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20" customFormat="1" ht="12.75">
      <c r="A4" s="3" t="s">
        <v>32</v>
      </c>
      <c r="B4" s="25" t="s">
        <v>17</v>
      </c>
      <c r="C4" s="26"/>
      <c r="D4" s="26"/>
      <c r="E4" s="26"/>
      <c r="F4" s="27"/>
      <c r="G4" s="25" t="s">
        <v>20</v>
      </c>
      <c r="H4" s="26"/>
      <c r="I4" s="27"/>
      <c r="J4" s="25" t="s">
        <v>21</v>
      </c>
      <c r="K4" s="26"/>
      <c r="L4" s="26"/>
      <c r="M4" s="27"/>
    </row>
    <row r="5" spans="1:13" ht="12.75">
      <c r="A5" s="3"/>
      <c r="B5" s="4" t="s">
        <v>16</v>
      </c>
      <c r="C5" s="3" t="s">
        <v>3</v>
      </c>
      <c r="D5" s="5" t="s">
        <v>4</v>
      </c>
      <c r="E5" s="6" t="s">
        <v>19</v>
      </c>
      <c r="F5" s="7" t="s">
        <v>29</v>
      </c>
      <c r="G5" s="8" t="s">
        <v>1</v>
      </c>
      <c r="H5" s="9" t="s">
        <v>2</v>
      </c>
      <c r="I5" s="3" t="s">
        <v>25</v>
      </c>
      <c r="J5" s="3" t="s">
        <v>30</v>
      </c>
      <c r="K5" s="3" t="s">
        <v>26</v>
      </c>
      <c r="L5" s="10" t="s">
        <v>27</v>
      </c>
      <c r="M5" s="10" t="s">
        <v>3</v>
      </c>
    </row>
    <row r="6" spans="1:13" ht="12.75">
      <c r="A6" s="11" t="s">
        <v>5</v>
      </c>
      <c r="B6" s="12">
        <f>450/44</f>
        <v>10.227272727272727</v>
      </c>
      <c r="C6" s="12">
        <f>530/44</f>
        <v>12.045454545454545</v>
      </c>
      <c r="D6" s="13">
        <f>435/44</f>
        <v>9.886363636363637</v>
      </c>
      <c r="E6" s="13">
        <f>480/44</f>
        <v>10.909090909090908</v>
      </c>
      <c r="F6" s="13">
        <f>450/44</f>
        <v>10.227272727272727</v>
      </c>
      <c r="G6" s="13">
        <f>460/44</f>
        <v>10.454545454545455</v>
      </c>
      <c r="H6" s="13">
        <f>520/44</f>
        <v>11.818181818181818</v>
      </c>
      <c r="I6" s="12">
        <f>450/44</f>
        <v>10.227272727272727</v>
      </c>
      <c r="J6" s="12">
        <v>11.36</v>
      </c>
      <c r="K6" s="12">
        <f>550/44</f>
        <v>12.5</v>
      </c>
      <c r="L6" s="14">
        <f>500/44</f>
        <v>11.363636363636363</v>
      </c>
      <c r="M6" s="12">
        <f>530/44</f>
        <v>12.045454545454545</v>
      </c>
    </row>
    <row r="7" spans="1:13" ht="12.75">
      <c r="A7" s="11" t="s">
        <v>6</v>
      </c>
      <c r="B7" s="12">
        <f>63/44</f>
        <v>1.4318181818181819</v>
      </c>
      <c r="C7" s="12">
        <f>75/44</f>
        <v>1.7045454545454546</v>
      </c>
      <c r="D7" s="13">
        <f>63/44</f>
        <v>1.4318181818181819</v>
      </c>
      <c r="E7" s="13">
        <f>78/44</f>
        <v>1.7727272727272727</v>
      </c>
      <c r="F7" s="13">
        <f>70/44</f>
        <v>1.5909090909090908</v>
      </c>
      <c r="G7" s="13">
        <f>60/44</f>
        <v>1.3636363636363635</v>
      </c>
      <c r="H7" s="13">
        <f>70/44</f>
        <v>1.5909090909090908</v>
      </c>
      <c r="I7" s="12">
        <f>65/44</f>
        <v>1.4772727272727273</v>
      </c>
      <c r="J7" s="12">
        <v>1.14</v>
      </c>
      <c r="K7" s="12">
        <f>60/44</f>
        <v>1.3636363636363635</v>
      </c>
      <c r="L7" s="14">
        <f>80/44</f>
        <v>1.8181818181818181</v>
      </c>
      <c r="M7" s="12">
        <f>55/44</f>
        <v>1.25</v>
      </c>
    </row>
    <row r="8" spans="1:13" ht="12.75">
      <c r="A8" s="11" t="s">
        <v>7</v>
      </c>
      <c r="B8" s="12">
        <f>25/44</f>
        <v>0.5681818181818182</v>
      </c>
      <c r="C8" s="12">
        <f>25/44</f>
        <v>0.5681818181818182</v>
      </c>
      <c r="D8" s="13">
        <f>20/44</f>
        <v>0.45454545454545453</v>
      </c>
      <c r="E8" s="13">
        <f>30/44</f>
        <v>0.6818181818181818</v>
      </c>
      <c r="F8" s="13">
        <f>30/44</f>
        <v>0.6818181818181818</v>
      </c>
      <c r="G8" s="13">
        <f>30/44</f>
        <v>0.6818181818181818</v>
      </c>
      <c r="H8" s="13">
        <f>35/44</f>
        <v>0.7954545454545454</v>
      </c>
      <c r="I8" s="12">
        <f>20/44</f>
        <v>0.45454545454545453</v>
      </c>
      <c r="J8" s="12">
        <v>0.57</v>
      </c>
      <c r="K8" s="12">
        <f>30/44</f>
        <v>0.6818181818181818</v>
      </c>
      <c r="L8" s="12">
        <f>50/44</f>
        <v>1.1363636363636365</v>
      </c>
      <c r="M8" s="12">
        <f>25/44</f>
        <v>0.5681818181818182</v>
      </c>
    </row>
    <row r="9" spans="1:13" ht="12.75">
      <c r="A9" s="11" t="s">
        <v>8</v>
      </c>
      <c r="B9" s="12">
        <f>70/44</f>
        <v>1.5909090909090908</v>
      </c>
      <c r="C9" s="12">
        <f>62/44</f>
        <v>1.4090909090909092</v>
      </c>
      <c r="D9" s="13">
        <f>71/44</f>
        <v>1.6136363636363635</v>
      </c>
      <c r="E9" s="13">
        <f>75/44</f>
        <v>1.7045454545454546</v>
      </c>
      <c r="F9" s="13">
        <f>60/44</f>
        <v>1.3636363636363635</v>
      </c>
      <c r="G9" s="13">
        <f>60/44</f>
        <v>1.3636363636363635</v>
      </c>
      <c r="H9" s="13">
        <f>75/44</f>
        <v>1.7045454545454546</v>
      </c>
      <c r="I9" s="12">
        <f>60/44</f>
        <v>1.3636363636363635</v>
      </c>
      <c r="J9" s="12">
        <v>1.25</v>
      </c>
      <c r="K9" s="12">
        <f>65/44</f>
        <v>1.4772727272727273</v>
      </c>
      <c r="L9" s="14">
        <f>65/44</f>
        <v>1.4772727272727273</v>
      </c>
      <c r="M9" s="12">
        <f>90/44</f>
        <v>2.0454545454545454</v>
      </c>
    </row>
    <row r="10" spans="1:13" ht="12.75">
      <c r="A10" s="11" t="s">
        <v>9</v>
      </c>
      <c r="B10" s="12">
        <f>42/44</f>
        <v>0.9545454545454546</v>
      </c>
      <c r="C10" s="12">
        <f>45/44</f>
        <v>1.0227272727272727</v>
      </c>
      <c r="D10" s="13">
        <f>65/44</f>
        <v>1.4772727272727273</v>
      </c>
      <c r="E10" s="13">
        <f>38/44</f>
        <v>0.8636363636363636</v>
      </c>
      <c r="F10" s="13">
        <f>35/44</f>
        <v>0.7954545454545454</v>
      </c>
      <c r="G10" s="13">
        <f>25/44</f>
        <v>0.5681818181818182</v>
      </c>
      <c r="H10" s="13">
        <f>55/44</f>
        <v>1.25</v>
      </c>
      <c r="I10" s="12">
        <f>150/44</f>
        <v>3.409090909090909</v>
      </c>
      <c r="J10" s="12">
        <v>1.7</v>
      </c>
      <c r="K10" s="12">
        <f>55/44</f>
        <v>1.25</v>
      </c>
      <c r="L10" s="14">
        <f>100/44</f>
        <v>2.272727272727273</v>
      </c>
      <c r="M10" s="12">
        <f>45/44</f>
        <v>1.0227272727272727</v>
      </c>
    </row>
    <row r="11" spans="1:13" ht="12.75">
      <c r="A11" s="11" t="s">
        <v>10</v>
      </c>
      <c r="B11" s="12">
        <f>122/44</f>
        <v>2.772727272727273</v>
      </c>
      <c r="C11" s="12">
        <f>122/44</f>
        <v>2.772727272727273</v>
      </c>
      <c r="D11" s="13">
        <f>103/44</f>
        <v>2.340909090909091</v>
      </c>
      <c r="E11" s="13">
        <f>72/44</f>
        <v>1.6363636363636365</v>
      </c>
      <c r="F11" s="13">
        <f>90/44</f>
        <v>2.0454545454545454</v>
      </c>
      <c r="G11" s="13">
        <f>60/44</f>
        <v>1.3636363636363635</v>
      </c>
      <c r="H11" s="13"/>
      <c r="I11" s="12">
        <f>145/44</f>
        <v>3.2954545454545454</v>
      </c>
      <c r="J11" s="12">
        <v>1.59</v>
      </c>
      <c r="K11" s="12">
        <f>35/44</f>
        <v>0.7954545454545454</v>
      </c>
      <c r="L11" s="14"/>
      <c r="M11" s="12">
        <f>122/44</f>
        <v>2.772727272727273</v>
      </c>
    </row>
    <row r="12" spans="1:13" ht="12.75">
      <c r="A12" s="11" t="s">
        <v>28</v>
      </c>
      <c r="B12" s="12"/>
      <c r="C12" s="12"/>
      <c r="D12" s="13"/>
      <c r="E12" s="13"/>
      <c r="F12" s="13"/>
      <c r="G12" s="13"/>
      <c r="H12" s="13"/>
      <c r="I12" s="12"/>
      <c r="J12" s="12"/>
      <c r="K12" s="12"/>
      <c r="L12" s="14">
        <f>500/44</f>
        <v>11.363636363636363</v>
      </c>
      <c r="M12" s="12"/>
    </row>
    <row r="13" spans="1:13" ht="12.75">
      <c r="A13" s="11" t="s">
        <v>11</v>
      </c>
      <c r="B13" s="12">
        <f>421/44</f>
        <v>9.568181818181818</v>
      </c>
      <c r="C13" s="12">
        <f>425/44</f>
        <v>9.659090909090908</v>
      </c>
      <c r="D13" s="13">
        <f>370/44</f>
        <v>8.409090909090908</v>
      </c>
      <c r="E13" s="13">
        <f>345/44</f>
        <v>7.840909090909091</v>
      </c>
      <c r="F13" s="13">
        <f>400/44</f>
        <v>9.090909090909092</v>
      </c>
      <c r="G13" s="13">
        <f>400/44</f>
        <v>9.090909090909092</v>
      </c>
      <c r="H13" s="13">
        <f>420/44</f>
        <v>9.545454545454545</v>
      </c>
      <c r="I13" s="12">
        <f>1000/44</f>
        <v>22.727272727272727</v>
      </c>
      <c r="J13" s="12">
        <v>43.52</v>
      </c>
      <c r="K13" s="12">
        <f>490/44</f>
        <v>11.136363636363637</v>
      </c>
      <c r="L13" s="12">
        <f>50/44</f>
        <v>1.1363636363636365</v>
      </c>
      <c r="M13" s="12">
        <f>615/44</f>
        <v>13.977272727272727</v>
      </c>
    </row>
    <row r="14" spans="1:13" ht="12.75">
      <c r="A14" s="11" t="s">
        <v>12</v>
      </c>
      <c r="B14" s="12">
        <f>67/44</f>
        <v>1.5227272727272727</v>
      </c>
      <c r="C14" s="12">
        <f>82/44</f>
        <v>1.8636363636363635</v>
      </c>
      <c r="D14" s="13">
        <f>73/44</f>
        <v>1.6590909090909092</v>
      </c>
      <c r="E14" s="13">
        <f>75/77</f>
        <v>0.974025974025974</v>
      </c>
      <c r="F14" s="13">
        <f>60/44</f>
        <v>1.3636363636363635</v>
      </c>
      <c r="G14" s="13">
        <f>60/44</f>
        <v>1.3636363636363635</v>
      </c>
      <c r="H14" s="13">
        <f>60/44</f>
        <v>1.3636363636363635</v>
      </c>
      <c r="I14" s="12">
        <f>95/44</f>
        <v>2.159090909090909</v>
      </c>
      <c r="J14" s="12">
        <v>2.05</v>
      </c>
      <c r="K14" s="12">
        <f>225/44</f>
        <v>5.113636363636363</v>
      </c>
      <c r="L14" s="12">
        <f>70/44</f>
        <v>1.5909090909090908</v>
      </c>
      <c r="M14" s="12">
        <f>82/44</f>
        <v>1.8636363636363635</v>
      </c>
    </row>
    <row r="15" spans="1:13" ht="12.75">
      <c r="A15" s="11" t="s">
        <v>22</v>
      </c>
      <c r="B15" s="12">
        <f>33/44</f>
        <v>0.75</v>
      </c>
      <c r="C15" s="12">
        <f>18/44</f>
        <v>0.4090909090909091</v>
      </c>
      <c r="D15" s="13">
        <f>15/44</f>
        <v>0.3409090909090909</v>
      </c>
      <c r="E15" s="13">
        <f>15/44</f>
        <v>0.3409090909090909</v>
      </c>
      <c r="F15" s="13">
        <f>20/44</f>
        <v>0.45454545454545453</v>
      </c>
      <c r="G15" s="13">
        <f>20/44</f>
        <v>0.45454545454545453</v>
      </c>
      <c r="H15" s="13">
        <f>25/44</f>
        <v>0.5681818181818182</v>
      </c>
      <c r="I15" s="12">
        <f>10/44</f>
        <v>0.22727272727272727</v>
      </c>
      <c r="J15" s="12">
        <v>0.45</v>
      </c>
      <c r="K15" s="12">
        <f>60/44</f>
        <v>1.3636363636363635</v>
      </c>
      <c r="L15" s="12">
        <f>25/44</f>
        <v>0.5681818181818182</v>
      </c>
      <c r="M15" s="12">
        <f>20/44</f>
        <v>0.45454545454545453</v>
      </c>
    </row>
    <row r="16" spans="1:13" ht="12.75">
      <c r="A16" s="11" t="s">
        <v>24</v>
      </c>
      <c r="B16" s="12">
        <f>7/44</f>
        <v>0.1590909090909091</v>
      </c>
      <c r="C16" s="12">
        <f>16/44</f>
        <v>0.36363636363636365</v>
      </c>
      <c r="D16" s="13">
        <f>10/44</f>
        <v>0.22727272727272727</v>
      </c>
      <c r="E16" s="13">
        <f>17/44</f>
        <v>0.38636363636363635</v>
      </c>
      <c r="F16" s="13">
        <f>10/44</f>
        <v>0.22727272727272727</v>
      </c>
      <c r="G16" s="13">
        <f>25/44</f>
        <v>0.5681818181818182</v>
      </c>
      <c r="H16" s="13">
        <f>15/44</f>
        <v>0.3409090909090909</v>
      </c>
      <c r="I16" s="12">
        <f>5/44</f>
        <v>0.11363636363636363</v>
      </c>
      <c r="J16" s="12"/>
      <c r="K16" s="12">
        <f>30/44</f>
        <v>0.6818181818181818</v>
      </c>
      <c r="L16" s="12">
        <f>20/44</f>
        <v>0.45454545454545453</v>
      </c>
      <c r="M16" s="12">
        <f>16/44</f>
        <v>0.36363636363636365</v>
      </c>
    </row>
    <row r="17" spans="1:13" ht="12.75">
      <c r="A17" s="11" t="s">
        <v>13</v>
      </c>
      <c r="B17" s="12"/>
      <c r="C17" s="12"/>
      <c r="D17" s="13"/>
      <c r="E17" s="13"/>
      <c r="F17" s="13"/>
      <c r="G17" s="13"/>
      <c r="H17" s="13"/>
      <c r="I17" s="12"/>
      <c r="J17" s="12">
        <v>4.55</v>
      </c>
      <c r="K17" s="12"/>
      <c r="L17" s="12">
        <f>40/44</f>
        <v>0.9090909090909091</v>
      </c>
      <c r="M17" s="12"/>
    </row>
    <row r="18" spans="1:13" ht="12.75">
      <c r="A18" s="11" t="s">
        <v>23</v>
      </c>
      <c r="B18" s="12"/>
      <c r="C18" s="12"/>
      <c r="D18" s="13"/>
      <c r="E18" s="13"/>
      <c r="F18" s="13"/>
      <c r="G18" s="13"/>
      <c r="H18" s="13"/>
      <c r="I18" s="12"/>
      <c r="J18" s="15"/>
      <c r="K18" s="15"/>
      <c r="L18" s="12"/>
      <c r="M18" s="12"/>
    </row>
    <row r="19" spans="1:13" ht="12.75">
      <c r="A19" s="11" t="s">
        <v>14</v>
      </c>
      <c r="B19" s="12"/>
      <c r="C19" s="12"/>
      <c r="D19" s="13"/>
      <c r="E19" s="13"/>
      <c r="F19" s="13"/>
      <c r="G19" s="13"/>
      <c r="H19" s="13"/>
      <c r="I19" s="12"/>
      <c r="J19" s="15"/>
      <c r="K19" s="15"/>
      <c r="L19" s="12"/>
      <c r="M19" s="12"/>
    </row>
    <row r="20" spans="1:13" ht="12.75">
      <c r="A20" s="11" t="s">
        <v>15</v>
      </c>
      <c r="B20" s="12"/>
      <c r="C20" s="12"/>
      <c r="D20" s="13"/>
      <c r="E20" s="13"/>
      <c r="F20" s="13"/>
      <c r="G20" s="13"/>
      <c r="H20" s="13"/>
      <c r="I20" s="12"/>
      <c r="J20" s="15"/>
      <c r="K20" s="15"/>
      <c r="L20" s="12"/>
      <c r="M20" s="12"/>
    </row>
    <row r="21" spans="1:13" ht="12.75">
      <c r="A21" s="3" t="s">
        <v>33</v>
      </c>
      <c r="B21" s="28">
        <f aca="true" t="shared" si="0" ref="B21:I21">SUM(B6:B20)</f>
        <v>29.545454545454543</v>
      </c>
      <c r="C21" s="28">
        <f t="shared" si="0"/>
        <v>31.818181818181817</v>
      </c>
      <c r="D21" s="28">
        <f t="shared" si="0"/>
        <v>27.840909090909086</v>
      </c>
      <c r="E21" s="28">
        <f t="shared" si="0"/>
        <v>27.110389610389607</v>
      </c>
      <c r="F21" s="28">
        <f t="shared" si="0"/>
        <v>27.84090909090909</v>
      </c>
      <c r="G21" s="28">
        <f t="shared" si="0"/>
        <v>27.27272727272727</v>
      </c>
      <c r="H21" s="28">
        <f t="shared" si="0"/>
        <v>28.977272727272723</v>
      </c>
      <c r="I21" s="28">
        <f t="shared" si="0"/>
        <v>45.45454545454545</v>
      </c>
      <c r="J21" s="3">
        <f>SUM(J6:J20)</f>
        <v>68.18</v>
      </c>
      <c r="K21" s="28">
        <f>SUM(K6:K20)</f>
        <v>36.36363636363637</v>
      </c>
      <c r="L21" s="28">
        <f>SUM(L6:L20)</f>
        <v>34.090909090909086</v>
      </c>
      <c r="M21" s="28">
        <f>SUM(M6:M20)</f>
        <v>36.36363636363637</v>
      </c>
    </row>
    <row r="23" spans="2:13" ht="15">
      <c r="B23" s="2"/>
      <c r="C23" s="2"/>
      <c r="D23" s="18"/>
      <c r="E23" s="2"/>
      <c r="F23" s="2"/>
      <c r="H23" s="2"/>
      <c r="I23" s="2"/>
      <c r="J23" s="2"/>
      <c r="K23" s="2"/>
      <c r="L23" s="2"/>
      <c r="M23" s="2"/>
    </row>
    <row r="24" spans="2:13" ht="15">
      <c r="B24" s="2"/>
      <c r="C24" s="2"/>
      <c r="D24" s="2"/>
      <c r="E24" s="2"/>
      <c r="F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H27" s="2"/>
      <c r="I27" s="2"/>
      <c r="J27" s="2"/>
      <c r="K27" s="2"/>
      <c r="L27" s="2"/>
      <c r="M27" s="2"/>
    </row>
  </sheetData>
  <mergeCells count="5">
    <mergeCell ref="J4:M4"/>
    <mergeCell ref="G4:I4"/>
    <mergeCell ref="A1:M1"/>
    <mergeCell ref="A2:M2"/>
    <mergeCell ref="B4:F4"/>
  </mergeCells>
  <printOptions/>
  <pageMargins left="0.52" right="0.37" top="0.62" bottom="1.28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2"/>
  <sheetViews>
    <sheetView workbookViewId="0" topLeftCell="A1">
      <selection activeCell="A21" sqref="A21:IV21"/>
    </sheetView>
  </sheetViews>
  <sheetFormatPr defaultColWidth="9.140625" defaultRowHeight="12.75"/>
  <cols>
    <col min="1" max="1" width="24.140625" style="1" bestFit="1" customWidth="1"/>
    <col min="2" max="16384" width="9.140625" style="1" customWidth="1"/>
  </cols>
  <sheetData>
    <row r="1" spans="1:13" s="21" customFormat="1" ht="15.7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1" customFormat="1" ht="15.75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="21" customFormat="1" ht="15.75"/>
    <row r="4" spans="1:13" s="20" customFormat="1" ht="12.75">
      <c r="A4" s="3" t="s">
        <v>0</v>
      </c>
      <c r="B4" s="25" t="s">
        <v>17</v>
      </c>
      <c r="C4" s="26"/>
      <c r="D4" s="26"/>
      <c r="E4" s="26"/>
      <c r="F4" s="27"/>
      <c r="G4" s="25" t="s">
        <v>20</v>
      </c>
      <c r="H4" s="26"/>
      <c r="I4" s="27"/>
      <c r="J4" s="25" t="s">
        <v>21</v>
      </c>
      <c r="K4" s="26"/>
      <c r="L4" s="26"/>
      <c r="M4" s="27"/>
    </row>
    <row r="5" spans="1:13" s="20" customFormat="1" ht="12.75">
      <c r="A5" s="3"/>
      <c r="B5" s="4" t="s">
        <v>16</v>
      </c>
      <c r="C5" s="3" t="s">
        <v>3</v>
      </c>
      <c r="D5" s="5" t="s">
        <v>4</v>
      </c>
      <c r="E5" s="6" t="s">
        <v>19</v>
      </c>
      <c r="F5" s="7" t="s">
        <v>29</v>
      </c>
      <c r="G5" s="8" t="s">
        <v>1</v>
      </c>
      <c r="H5" s="9" t="s">
        <v>2</v>
      </c>
      <c r="I5" s="3" t="s">
        <v>25</v>
      </c>
      <c r="J5" s="22" t="s">
        <v>30</v>
      </c>
      <c r="K5" s="22" t="s">
        <v>26</v>
      </c>
      <c r="L5" s="23" t="s">
        <v>27</v>
      </c>
      <c r="M5" s="23" t="s">
        <v>3</v>
      </c>
    </row>
    <row r="6" spans="1:13" ht="12.75">
      <c r="A6" s="11" t="s">
        <v>5</v>
      </c>
      <c r="B6" s="12">
        <f>450/56</f>
        <v>8.035714285714286</v>
      </c>
      <c r="C6" s="12">
        <f>530/56</f>
        <v>9.464285714285714</v>
      </c>
      <c r="D6" s="13">
        <f>435/56</f>
        <v>7.767857142857143</v>
      </c>
      <c r="E6" s="13">
        <f>480/56</f>
        <v>8.571428571428571</v>
      </c>
      <c r="F6" s="13">
        <f>450/56</f>
        <v>8.035714285714286</v>
      </c>
      <c r="G6" s="13">
        <f>460/56</f>
        <v>8.214285714285714</v>
      </c>
      <c r="H6" s="13">
        <f>520/56</f>
        <v>9.285714285714286</v>
      </c>
      <c r="I6" s="12">
        <f>450/56</f>
        <v>8.035714285714286</v>
      </c>
      <c r="J6" s="12">
        <f>500/56</f>
        <v>8.928571428571429</v>
      </c>
      <c r="K6" s="12">
        <f>550/56</f>
        <v>9.821428571428571</v>
      </c>
      <c r="L6" s="14">
        <f>500/56</f>
        <v>8.928571428571429</v>
      </c>
      <c r="M6" s="12">
        <f>530/56</f>
        <v>9.464285714285714</v>
      </c>
    </row>
    <row r="7" spans="1:13" ht="12.75">
      <c r="A7" s="11" t="s">
        <v>6</v>
      </c>
      <c r="B7" s="12">
        <f>63/56</f>
        <v>1.125</v>
      </c>
      <c r="C7" s="12">
        <f>75/56</f>
        <v>1.3392857142857142</v>
      </c>
      <c r="D7" s="13">
        <f>63/56</f>
        <v>1.125</v>
      </c>
      <c r="E7" s="13">
        <f>78/56</f>
        <v>1.3928571428571428</v>
      </c>
      <c r="F7" s="13">
        <f>70/56</f>
        <v>1.25</v>
      </c>
      <c r="G7" s="13">
        <f>60/56</f>
        <v>1.0714285714285714</v>
      </c>
      <c r="H7" s="13">
        <f>70/56</f>
        <v>1.25</v>
      </c>
      <c r="I7" s="12">
        <f>65/56</f>
        <v>1.1607142857142858</v>
      </c>
      <c r="J7" s="12">
        <f>50/56</f>
        <v>0.8928571428571429</v>
      </c>
      <c r="K7" s="12">
        <f>60/56</f>
        <v>1.0714285714285714</v>
      </c>
      <c r="L7" s="14">
        <f>80/56</f>
        <v>1.4285714285714286</v>
      </c>
      <c r="M7" s="12">
        <f>55/56</f>
        <v>0.9821428571428571</v>
      </c>
    </row>
    <row r="8" spans="1:13" ht="12.75">
      <c r="A8" s="11" t="s">
        <v>7</v>
      </c>
      <c r="B8" s="12">
        <f>25/56</f>
        <v>0.44642857142857145</v>
      </c>
      <c r="C8" s="12">
        <f>25/56</f>
        <v>0.44642857142857145</v>
      </c>
      <c r="D8" s="13">
        <f>20/56</f>
        <v>0.35714285714285715</v>
      </c>
      <c r="E8" s="13">
        <f>30/56</f>
        <v>0.5357142857142857</v>
      </c>
      <c r="F8" s="13">
        <f>30/56</f>
        <v>0.5357142857142857</v>
      </c>
      <c r="G8" s="13">
        <f>30/56</f>
        <v>0.5357142857142857</v>
      </c>
      <c r="H8" s="13">
        <f>35/56</f>
        <v>0.625</v>
      </c>
      <c r="I8" s="12">
        <f>20/56</f>
        <v>0.35714285714285715</v>
      </c>
      <c r="J8" s="12">
        <f>25/56</f>
        <v>0.44642857142857145</v>
      </c>
      <c r="K8" s="12">
        <f>30/56</f>
        <v>0.5357142857142857</v>
      </c>
      <c r="L8" s="12">
        <f>50/56</f>
        <v>0.8928571428571429</v>
      </c>
      <c r="M8" s="12">
        <f>25/56</f>
        <v>0.44642857142857145</v>
      </c>
    </row>
    <row r="9" spans="1:13" ht="12.75">
      <c r="A9" s="11" t="s">
        <v>8</v>
      </c>
      <c r="B9" s="12">
        <f>70/56</f>
        <v>1.25</v>
      </c>
      <c r="C9" s="12">
        <f>62/56</f>
        <v>1.1071428571428572</v>
      </c>
      <c r="D9" s="13">
        <f>71/56</f>
        <v>1.2678571428571428</v>
      </c>
      <c r="E9" s="13">
        <f>75/56</f>
        <v>1.3392857142857142</v>
      </c>
      <c r="F9" s="13">
        <f>60/56</f>
        <v>1.0714285714285714</v>
      </c>
      <c r="G9" s="13">
        <f>60/56</f>
        <v>1.0714285714285714</v>
      </c>
      <c r="H9" s="13">
        <f>75/56</f>
        <v>1.3392857142857142</v>
      </c>
      <c r="I9" s="12">
        <f>60/56</f>
        <v>1.0714285714285714</v>
      </c>
      <c r="J9" s="12">
        <f>55/56</f>
        <v>0.9821428571428571</v>
      </c>
      <c r="K9" s="12">
        <f>65/56</f>
        <v>1.1607142857142858</v>
      </c>
      <c r="L9" s="14">
        <f>65/56</f>
        <v>1.1607142857142858</v>
      </c>
      <c r="M9" s="12">
        <f>90/56</f>
        <v>1.6071428571428572</v>
      </c>
    </row>
    <row r="10" spans="1:13" ht="12.75">
      <c r="A10" s="11" t="s">
        <v>9</v>
      </c>
      <c r="B10" s="12">
        <f>42/56</f>
        <v>0.75</v>
      </c>
      <c r="C10" s="12">
        <f>45/56</f>
        <v>0.8035714285714286</v>
      </c>
      <c r="D10" s="13">
        <f>65/56</f>
        <v>1.1607142857142858</v>
      </c>
      <c r="E10" s="13">
        <f>38/56</f>
        <v>0.6785714285714286</v>
      </c>
      <c r="F10" s="13">
        <f>35/56</f>
        <v>0.625</v>
      </c>
      <c r="G10" s="13">
        <f>25/56</f>
        <v>0.44642857142857145</v>
      </c>
      <c r="H10" s="13">
        <f>55/56</f>
        <v>0.9821428571428571</v>
      </c>
      <c r="I10" s="12">
        <f>150/56</f>
        <v>2.6785714285714284</v>
      </c>
      <c r="J10" s="12">
        <f>75/56</f>
        <v>1.3392857142857142</v>
      </c>
      <c r="K10" s="12">
        <f>55/56</f>
        <v>0.9821428571428571</v>
      </c>
      <c r="L10" s="14">
        <f>100/56</f>
        <v>1.7857142857142858</v>
      </c>
      <c r="M10" s="12">
        <f>45/56</f>
        <v>0.8035714285714286</v>
      </c>
    </row>
    <row r="11" spans="1:13" ht="12.75">
      <c r="A11" s="11" t="s">
        <v>10</v>
      </c>
      <c r="B11" s="12">
        <f>122/56</f>
        <v>2.1785714285714284</v>
      </c>
      <c r="C11" s="12">
        <f>122/56</f>
        <v>2.1785714285714284</v>
      </c>
      <c r="D11" s="13">
        <f>103/56</f>
        <v>1.8392857142857142</v>
      </c>
      <c r="E11" s="13">
        <f>72/56</f>
        <v>1.2857142857142858</v>
      </c>
      <c r="F11" s="13">
        <f>90/56</f>
        <v>1.6071428571428572</v>
      </c>
      <c r="G11" s="13">
        <f>60/56</f>
        <v>1.0714285714285714</v>
      </c>
      <c r="H11" s="13"/>
      <c r="I11" s="12">
        <f>145/56</f>
        <v>2.5892857142857144</v>
      </c>
      <c r="J11" s="12">
        <f>70/56</f>
        <v>1.25</v>
      </c>
      <c r="K11" s="12">
        <f>35/56</f>
        <v>0.625</v>
      </c>
      <c r="L11" s="14"/>
      <c r="M11" s="12">
        <f>122/56</f>
        <v>2.1785714285714284</v>
      </c>
    </row>
    <row r="12" spans="1:13" ht="12.75">
      <c r="A12" s="11" t="s">
        <v>28</v>
      </c>
      <c r="B12" s="12"/>
      <c r="C12" s="12"/>
      <c r="D12" s="13"/>
      <c r="E12" s="13"/>
      <c r="F12" s="13"/>
      <c r="G12" s="13"/>
      <c r="H12" s="13"/>
      <c r="I12" s="12"/>
      <c r="J12" s="12"/>
      <c r="K12" s="12"/>
      <c r="L12" s="14">
        <f>500/56</f>
        <v>8.928571428571429</v>
      </c>
      <c r="M12" s="12"/>
    </row>
    <row r="13" spans="1:13" ht="12.75">
      <c r="A13" s="11" t="s">
        <v>11</v>
      </c>
      <c r="B13" s="12">
        <f>421/56</f>
        <v>7.517857142857143</v>
      </c>
      <c r="C13" s="12">
        <f>425/56</f>
        <v>7.589285714285714</v>
      </c>
      <c r="D13" s="13">
        <f>370/56</f>
        <v>6.607142857142857</v>
      </c>
      <c r="E13" s="13">
        <f>345/56</f>
        <v>6.160714285714286</v>
      </c>
      <c r="F13" s="13">
        <f>400/56</f>
        <v>7.142857142857143</v>
      </c>
      <c r="G13" s="13">
        <f>400/56</f>
        <v>7.142857142857143</v>
      </c>
      <c r="H13" s="13">
        <f>420/56</f>
        <v>7.5</v>
      </c>
      <c r="I13" s="12">
        <f>1000/56</f>
        <v>17.857142857142858</v>
      </c>
      <c r="J13" s="12">
        <f>1915/56</f>
        <v>34.19642857142857</v>
      </c>
      <c r="K13" s="12">
        <f>490/56</f>
        <v>8.75</v>
      </c>
      <c r="L13" s="12">
        <f>50/56</f>
        <v>0.8928571428571429</v>
      </c>
      <c r="M13" s="12">
        <f>615/56</f>
        <v>10.982142857142858</v>
      </c>
    </row>
    <row r="14" spans="1:13" ht="12.75">
      <c r="A14" s="11" t="s">
        <v>12</v>
      </c>
      <c r="B14" s="12">
        <f>67/56</f>
        <v>1.1964285714285714</v>
      </c>
      <c r="C14" s="12">
        <f>82/56</f>
        <v>1.4642857142857142</v>
      </c>
      <c r="D14" s="13">
        <f>73/56</f>
        <v>1.3035714285714286</v>
      </c>
      <c r="E14" s="13">
        <f>75/56</f>
        <v>1.3392857142857142</v>
      </c>
      <c r="F14" s="13">
        <f>60/56</f>
        <v>1.0714285714285714</v>
      </c>
      <c r="G14" s="13">
        <f>60/56</f>
        <v>1.0714285714285714</v>
      </c>
      <c r="H14" s="13">
        <f>60/56</f>
        <v>1.0714285714285714</v>
      </c>
      <c r="I14" s="12">
        <f>95/56</f>
        <v>1.6964285714285714</v>
      </c>
      <c r="J14" s="12">
        <f>90/56</f>
        <v>1.6071428571428572</v>
      </c>
      <c r="K14" s="12">
        <f>225/56</f>
        <v>4.017857142857143</v>
      </c>
      <c r="L14" s="12">
        <f>70/56</f>
        <v>1.25</v>
      </c>
      <c r="M14" s="12">
        <f>82/56</f>
        <v>1.4642857142857142</v>
      </c>
    </row>
    <row r="15" spans="1:13" ht="12.75">
      <c r="A15" s="11" t="s">
        <v>22</v>
      </c>
      <c r="B15" s="12">
        <f>33/56</f>
        <v>0.5892857142857143</v>
      </c>
      <c r="C15" s="12">
        <f>18/56</f>
        <v>0.32142857142857145</v>
      </c>
      <c r="D15" s="13">
        <f>15/56</f>
        <v>0.26785714285714285</v>
      </c>
      <c r="E15" s="13">
        <f>15/56</f>
        <v>0.26785714285714285</v>
      </c>
      <c r="F15" s="13">
        <f>20/56</f>
        <v>0.35714285714285715</v>
      </c>
      <c r="G15" s="13">
        <f>20/56</f>
        <v>0.35714285714285715</v>
      </c>
      <c r="H15" s="13">
        <f>25/56</f>
        <v>0.44642857142857145</v>
      </c>
      <c r="I15" s="12">
        <f>10/56</f>
        <v>0.17857142857142858</v>
      </c>
      <c r="J15" s="12">
        <f>20/56</f>
        <v>0.35714285714285715</v>
      </c>
      <c r="K15" s="12">
        <f>60/56</f>
        <v>1.0714285714285714</v>
      </c>
      <c r="L15" s="12">
        <f>25/56</f>
        <v>0.44642857142857145</v>
      </c>
      <c r="M15" s="12">
        <f>20/56</f>
        <v>0.35714285714285715</v>
      </c>
    </row>
    <row r="16" spans="1:13" ht="12.75">
      <c r="A16" s="11" t="s">
        <v>24</v>
      </c>
      <c r="B16" s="12">
        <f>7/56</f>
        <v>0.125</v>
      </c>
      <c r="C16" s="12">
        <f>16/56</f>
        <v>0.2857142857142857</v>
      </c>
      <c r="D16" s="13">
        <f>10/56</f>
        <v>0.17857142857142858</v>
      </c>
      <c r="E16" s="13">
        <f>17/56</f>
        <v>0.30357142857142855</v>
      </c>
      <c r="F16" s="13">
        <f>10/56</f>
        <v>0.17857142857142858</v>
      </c>
      <c r="G16" s="13">
        <f>25/56</f>
        <v>0.44642857142857145</v>
      </c>
      <c r="H16" s="13">
        <f>15/56</f>
        <v>0.26785714285714285</v>
      </c>
      <c r="I16" s="12">
        <f>5/56</f>
        <v>0.08928571428571429</v>
      </c>
      <c r="J16" s="12"/>
      <c r="K16" s="12">
        <f>30/56</f>
        <v>0.5357142857142857</v>
      </c>
      <c r="L16" s="12">
        <f>20/56</f>
        <v>0.35714285714285715</v>
      </c>
      <c r="M16" s="12">
        <f>16/56</f>
        <v>0.2857142857142857</v>
      </c>
    </row>
    <row r="17" spans="1:13" ht="12.75">
      <c r="A17" s="11" t="s">
        <v>13</v>
      </c>
      <c r="B17" s="12"/>
      <c r="C17" s="12"/>
      <c r="D17" s="13"/>
      <c r="E17" s="13"/>
      <c r="F17" s="13"/>
      <c r="G17" s="13"/>
      <c r="H17" s="13"/>
      <c r="I17" s="12"/>
      <c r="J17" s="12">
        <f>200/56</f>
        <v>3.5714285714285716</v>
      </c>
      <c r="K17" s="12"/>
      <c r="L17" s="12">
        <f>40/56</f>
        <v>0.7142857142857143</v>
      </c>
      <c r="M17" s="12"/>
    </row>
    <row r="18" spans="1:13" ht="12.75">
      <c r="A18" s="11" t="s">
        <v>23</v>
      </c>
      <c r="B18" s="12"/>
      <c r="C18" s="12"/>
      <c r="D18" s="13"/>
      <c r="E18" s="13"/>
      <c r="F18" s="13"/>
      <c r="G18" s="13"/>
      <c r="H18" s="13"/>
      <c r="I18" s="12"/>
      <c r="J18" s="12"/>
      <c r="K18" s="12"/>
      <c r="L18" s="12"/>
      <c r="M18" s="12"/>
    </row>
    <row r="19" spans="1:13" ht="12.75">
      <c r="A19" s="11" t="s">
        <v>14</v>
      </c>
      <c r="B19" s="12"/>
      <c r="C19" s="12"/>
      <c r="D19" s="13"/>
      <c r="E19" s="13"/>
      <c r="F19" s="13"/>
      <c r="G19" s="13"/>
      <c r="H19" s="13"/>
      <c r="I19" s="12"/>
      <c r="J19" s="12"/>
      <c r="K19" s="12"/>
      <c r="L19" s="12"/>
      <c r="M19" s="12"/>
    </row>
    <row r="20" spans="1:13" ht="12.75">
      <c r="A20" s="11" t="s">
        <v>15</v>
      </c>
      <c r="B20" s="12"/>
      <c r="C20" s="12"/>
      <c r="D20" s="13"/>
      <c r="E20" s="13"/>
      <c r="F20" s="13"/>
      <c r="G20" s="13"/>
      <c r="H20" s="13"/>
      <c r="I20" s="12"/>
      <c r="J20" s="12"/>
      <c r="K20" s="12"/>
      <c r="L20" s="12"/>
      <c r="M20" s="12"/>
    </row>
    <row r="21" spans="1:13" ht="12.75">
      <c r="A21" s="3" t="s">
        <v>34</v>
      </c>
      <c r="B21" s="28">
        <f aca="true" t="shared" si="0" ref="B21:I21">SUM(B6:B20)</f>
        <v>23.21428571428572</v>
      </c>
      <c r="C21" s="28">
        <f t="shared" si="0"/>
        <v>25</v>
      </c>
      <c r="D21" s="28">
        <f t="shared" si="0"/>
        <v>21.874999999999996</v>
      </c>
      <c r="E21" s="28">
        <f t="shared" si="0"/>
        <v>21.875</v>
      </c>
      <c r="F21" s="28">
        <f t="shared" si="0"/>
        <v>21.875000000000004</v>
      </c>
      <c r="G21" s="28">
        <f t="shared" si="0"/>
        <v>21.42857142857143</v>
      </c>
      <c r="H21" s="28">
        <f t="shared" si="0"/>
        <v>22.767857142857146</v>
      </c>
      <c r="I21" s="28">
        <f t="shared" si="0"/>
        <v>35.714285714285715</v>
      </c>
      <c r="J21" s="28">
        <f>SUM(J6:J20)</f>
        <v>53.57142857142856</v>
      </c>
      <c r="K21" s="28">
        <f>SUM(K6:K20)</f>
        <v>28.571428571428573</v>
      </c>
      <c r="L21" s="28">
        <f>SUM(L6:L20)</f>
        <v>26.78571428571429</v>
      </c>
      <c r="M21" s="28">
        <f>SUM(M6:M20)</f>
        <v>28.571428571428573</v>
      </c>
    </row>
    <row r="22" spans="1:13" ht="15">
      <c r="A22" s="2"/>
      <c r="B22" s="16"/>
      <c r="C22" s="16"/>
      <c r="D22" s="17"/>
      <c r="E22" s="16"/>
      <c r="F22" s="16"/>
      <c r="H22" s="16"/>
      <c r="I22" s="16"/>
      <c r="J22" s="16"/>
      <c r="K22" s="16"/>
      <c r="L22" s="16"/>
      <c r="M22" s="16"/>
    </row>
    <row r="23" spans="1:13" ht="9.75" customHeight="1">
      <c r="A23" s="2"/>
      <c r="B23" s="16"/>
      <c r="C23" s="16"/>
      <c r="D23" s="17"/>
      <c r="E23" s="16"/>
      <c r="F23" s="16"/>
      <c r="H23" s="16"/>
      <c r="I23" s="16"/>
      <c r="J23" s="16"/>
      <c r="K23" s="16"/>
      <c r="L23" s="16"/>
      <c r="M23" s="16"/>
    </row>
    <row r="24" spans="1:13" ht="15">
      <c r="A24" s="2"/>
      <c r="B24" s="16"/>
      <c r="C24" s="16"/>
      <c r="D24" s="17"/>
      <c r="E24" s="16"/>
      <c r="F24" s="16"/>
      <c r="H24" s="16"/>
      <c r="I24" s="16"/>
      <c r="J24" s="16"/>
      <c r="K24" s="16"/>
      <c r="L24" s="16"/>
      <c r="M24" s="16"/>
    </row>
    <row r="27" spans="2:13" ht="15">
      <c r="B27" s="2"/>
      <c r="C27" s="2"/>
      <c r="D27" s="18"/>
      <c r="E27" s="2"/>
      <c r="F27" s="2"/>
      <c r="H27" s="2"/>
      <c r="I27" s="2"/>
      <c r="J27" s="2"/>
      <c r="K27" s="2"/>
      <c r="L27" s="2"/>
      <c r="M27" s="2"/>
    </row>
    <row r="28" spans="2:13" ht="15">
      <c r="B28" s="2"/>
      <c r="C28" s="2"/>
      <c r="D28" s="2"/>
      <c r="E28" s="2"/>
      <c r="F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</sheetData>
  <mergeCells count="5">
    <mergeCell ref="J4:M4"/>
    <mergeCell ref="A1:M1"/>
    <mergeCell ref="A2:M2"/>
    <mergeCell ref="B4:F4"/>
    <mergeCell ref="G4:I4"/>
  </mergeCells>
  <printOptions/>
  <pageMargins left="0.52" right="0.3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lobsang</dc:creator>
  <cp:keywords/>
  <dc:description/>
  <cp:lastModifiedBy> Benka Pulko</cp:lastModifiedBy>
  <cp:lastPrinted>2006-06-28T05:04:05Z</cp:lastPrinted>
  <dcterms:created xsi:type="dcterms:W3CDTF">2006-05-04T06:17:54Z</dcterms:created>
  <dcterms:modified xsi:type="dcterms:W3CDTF">2006-07-27T09:08:13Z</dcterms:modified>
  <cp:category/>
  <cp:version/>
  <cp:contentType/>
  <cp:contentStatus/>
</cp:coreProperties>
</file>